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лип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293" i="1" s="1"/>
  <c r="D302" i="1"/>
  <c r="D202" i="1"/>
  <c r="E73" i="1"/>
  <c r="E74" i="1" s="1"/>
  <c r="E294" i="1"/>
  <c r="E295" i="1" s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62" i="1"/>
  <c r="D163" i="1" s="1"/>
  <c r="D242" i="1"/>
  <c r="D243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D263" i="1" s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134" i="1" l="1"/>
  <c r="D313" i="1"/>
  <c r="D314" i="1" s="1"/>
  <c r="D153" i="1"/>
  <c r="D273" i="1"/>
  <c r="D274" i="1" s="1"/>
  <c r="D154" i="1"/>
  <c r="D233" i="1"/>
  <c r="D234" i="1" s="1"/>
  <c r="D235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346" i="1" s="1"/>
  <c r="D194" i="1"/>
  <c r="D195" i="1" s="1"/>
  <c r="D353" i="1"/>
  <c r="D354" i="1" s="1"/>
  <c r="D355" i="1" s="1"/>
  <c r="E214" i="1"/>
  <c r="D213" i="1"/>
  <c r="E325" i="1"/>
  <c r="D324" i="1"/>
  <c r="E236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13" i="1"/>
  <c r="L25" i="1"/>
  <c r="E49" i="1"/>
  <c r="L21" i="1"/>
  <c r="L28" i="1"/>
  <c r="H25" i="1"/>
  <c r="L33" i="1"/>
  <c r="L44" i="1"/>
  <c r="L39" i="1"/>
  <c r="H17" i="1"/>
  <c r="H18" i="1" s="1"/>
  <c r="L17" i="1"/>
  <c r="H48" i="1" l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D160" i="1" l="1"/>
  <c r="D320" i="1"/>
  <c r="E219" i="1"/>
  <c r="D218" i="1"/>
  <c r="E100" i="1"/>
  <c r="D99" i="1"/>
  <c r="E230" i="1"/>
  <c r="D229" i="1"/>
  <c r="D129" i="1"/>
  <c r="E130" i="1"/>
  <c r="D120" i="1"/>
  <c r="E260" i="1"/>
  <c r="D259" i="1"/>
  <c r="I14" i="1" s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L14" i="1" l="1"/>
  <c r="H14" i="1"/>
  <c r="H15" i="1" s="1"/>
  <c r="H29" i="1" s="1"/>
  <c r="H49" i="1" s="1"/>
  <c r="I15" i="1"/>
  <c r="D130" i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I29" i="1" l="1"/>
  <c r="L15" i="1"/>
  <c r="D220" i="1"/>
  <c r="L29" i="1" l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<sst xmlns="http://schemas.openxmlformats.org/spreadsheetml/2006/main" count="93" uniqueCount="72">
  <si>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</si>
  <si>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</si>
  <si>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</si>
  <si>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</si>
  <si>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</si>
  <si>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</si>
  <si>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</si>
  <si>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</si>
  <si>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</si>
  <si>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</si>
  <si>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</si>
  <si>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</si>
  <si>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</si>
  <si>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</si>
  <si>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</si>
  <si>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</si>
  <si>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</si>
  <si>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</si>
  <si>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</si>
  <si>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</si>
  <si>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</si>
  <si>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</si>
  <si>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</si>
  <si>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</si>
  <si>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</si>
  <si>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</si>
  <si>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</si>
  <si>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</si>
  <si>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</si>
  <si>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</si>
  <si>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</si>
  <si>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</si>
  <si>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</si>
  <si>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</si>
  <si>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</si>
  <si>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</si>
  <si>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</si>
  <si>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</si>
  <si>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</si>
  <si>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</si>
  <si>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</si>
  <si>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</si>
  <si>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</si>
  <si>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</si>
  <si>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</si>
  <si>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</si>
  <si>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</si>
  <si>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</si>
  <si>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</si>
  <si>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</si>
  <si>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</si>
  <si>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</si>
  <si>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</si>
  <si>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</si>
  <si>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</si>
  <si>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</si>
  <si>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</si>
  <si>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</si>
  <si>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</si>
  <si>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</si>
  <si>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</si>
  <si>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</si>
  <si>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</si>
  <si>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</si>
  <si>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</si>
  <si>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</si>
  <si>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</si>
  <si>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</si>
  <si>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станом на 07.07.2026 р.</t>
  </si>
  <si>
    <t>* фактичний рівень та об'єм станом на 01.07.2026 року.</t>
  </si>
  <si>
    <t>67,77*</t>
  </si>
  <si>
    <t>46,27*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</si>
</sst>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Q9" sqref="Q9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28" x14ac:dyDescent="0.35">
      <c r="A2" s="1"/>
      <c r="B2" s="146" t="s">
        <v>1</v>
      </c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</row>
    <row r="3" spans="1:28" x14ac:dyDescent="0.35">
      <c r="A3" s="1"/>
      <c r="B3" s="148" t="s">
        <v>68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49" t="s">
        <v>3</v>
      </c>
      <c r="D5" s="150"/>
      <c r="E5" s="151"/>
      <c r="F5" s="152" t="s">
        <v>4</v>
      </c>
      <c r="G5" s="153"/>
      <c r="H5" s="154"/>
      <c r="I5" s="154"/>
      <c r="J5" s="154"/>
      <c r="K5" s="155"/>
      <c r="L5" s="17" t="s">
        <v>5</v>
      </c>
      <c r="M5" s="160" t="s">
        <v>6</v>
      </c>
      <c r="N5" s="15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61"/>
      <c r="N6" s="15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61"/>
      <c r="N7" s="15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61"/>
      <c r="N8" s="15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62"/>
      <c r="N9" s="15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63" t="s">
        <v>29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64.150000000000006</v>
      </c>
      <c r="H13" s="28">
        <f>IF(E13-I13&lt;0,"0",E13-I13)</f>
        <v>0.16230769230769004</v>
      </c>
      <c r="I13" s="91">
        <f>INDEX(H61:H261,MATCH(G13,G61:G261,1))</f>
        <v>3.2376923076923099</v>
      </c>
      <c r="J13" s="88">
        <v>10.8</v>
      </c>
      <c r="K13" s="88">
        <v>10</v>
      </c>
      <c r="L13" s="89">
        <f>I13*100/E13</f>
        <v>95.22624434389148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15.82</v>
      </c>
      <c r="H14" s="27">
        <f>IF(E14-I14&lt;0,"0",E14-I14)</f>
        <v>1.9419999999999931</v>
      </c>
      <c r="I14" s="141">
        <f>INDEX(D61:D361,MATCH(G14,C61:C361,1))</f>
        <v>70.188000000000002</v>
      </c>
      <c r="J14" s="88">
        <v>10</v>
      </c>
      <c r="K14" s="88">
        <v>12.4</v>
      </c>
      <c r="L14" s="89">
        <f>I14*100/E14</f>
        <v>97.307638985165681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2.1043076923076831</v>
      </c>
      <c r="I15" s="32">
        <f t="shared" si="0"/>
        <v>73.425692307692316</v>
      </c>
      <c r="J15" s="32"/>
      <c r="K15" s="32"/>
      <c r="L15" s="92">
        <f>I15*100/E15</f>
        <v>97.213944535538616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39.340000000000003</v>
      </c>
      <c r="H17" s="27">
        <f t="shared" ref="H17:H27" si="1">IF(E17-I17&lt;0,"0",E17-I17)</f>
        <v>0.86399999999989774</v>
      </c>
      <c r="I17" s="94">
        <f>INDEX(L61:L461,MATCH(G17,K61:K461,1))</f>
        <v>35.136000000000102</v>
      </c>
      <c r="J17" s="88">
        <v>1.57</v>
      </c>
      <c r="K17" s="88">
        <v>2.5</v>
      </c>
      <c r="L17" s="92">
        <f t="shared" ref="L17:L28" si="2">I17*100/E17</f>
        <v>97.600000000000293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0.86399999999989774</v>
      </c>
      <c r="I18" s="31">
        <f t="shared" si="3"/>
        <v>35.136000000000102</v>
      </c>
      <c r="J18" s="31"/>
      <c r="K18" s="31"/>
      <c r="L18" s="92">
        <f t="shared" si="2"/>
        <v>97.600000000000293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13.3</v>
      </c>
      <c r="H20" s="27">
        <f t="shared" si="1"/>
        <v>2.8000000000000007</v>
      </c>
      <c r="I20" s="82">
        <v>5.5</v>
      </c>
      <c r="J20" s="25"/>
      <c r="K20" s="97">
        <v>0.3</v>
      </c>
      <c r="L20" s="92">
        <f t="shared" si="2"/>
        <v>66.265060240963848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2.8000000000000007</v>
      </c>
      <c r="I21" s="49">
        <f>SUM(I20)</f>
        <v>5.5</v>
      </c>
      <c r="J21" s="84"/>
      <c r="K21" s="47"/>
      <c r="L21" s="92">
        <f t="shared" si="2"/>
        <v>66.265060240963848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17.690000000000001</v>
      </c>
      <c r="H23" s="27">
        <f t="shared" si="1"/>
        <v>0.91999999999999993</v>
      </c>
      <c r="I23" s="59">
        <v>14.8</v>
      </c>
      <c r="J23" s="25"/>
      <c r="K23" s="98">
        <v>0.1</v>
      </c>
      <c r="L23" s="92">
        <f t="shared" si="2"/>
        <v>94.147582697201017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140">
        <v>4.04</v>
      </c>
      <c r="J24" s="25"/>
      <c r="K24" s="99"/>
      <c r="L24" s="92">
        <f t="shared" si="2"/>
        <v>100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0.91999999999999993</v>
      </c>
      <c r="I25" s="63">
        <f>SUM(I23:I24)</f>
        <v>18.84</v>
      </c>
      <c r="J25" s="93"/>
      <c r="K25" s="100"/>
      <c r="L25" s="92">
        <f t="shared" si="2"/>
        <v>95.344129554655865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145">
        <v>3.04</v>
      </c>
      <c r="L27" s="92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2">
        <f t="shared" si="2"/>
        <v>100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6.6883076923075819</v>
      </c>
      <c r="I29" s="73">
        <f>SUM(I15,I18,I21,I25,I28)</f>
        <v>141.20169230769244</v>
      </c>
      <c r="J29" s="73"/>
      <c r="K29" s="73"/>
      <c r="L29" s="102">
        <f>I29*100/E29</f>
        <v>95.477511872129583</v>
      </c>
      <c r="M29" s="72"/>
      <c r="N29" s="87"/>
    </row>
    <row r="30" spans="1:15" x14ac:dyDescent="0.35">
      <c r="A30" s="166" t="s">
        <v>46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70</v>
      </c>
      <c r="H31" s="25">
        <f>IF(E31-I31&lt;0,"0",E31-I31)</f>
        <v>0.48599999999999999</v>
      </c>
      <c r="I31" s="103">
        <v>1.3440000000000001</v>
      </c>
      <c r="J31" s="25"/>
      <c r="K31" s="44"/>
      <c r="L31" s="104">
        <f>I31/E31*100</f>
        <v>73.442622950819668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71</v>
      </c>
      <c r="H32" s="25">
        <f>IF(E32-I32&lt;0,"0",E32-I32)</f>
        <v>0.50999999999999979</v>
      </c>
      <c r="I32" s="103">
        <v>2.2360000000000002</v>
      </c>
      <c r="J32" s="25"/>
      <c r="K32" s="44"/>
      <c r="L32" s="104">
        <f>I32/E32*100</f>
        <v>81.427530954115085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0.99599999999999977</v>
      </c>
      <c r="I33" s="76">
        <f>SUM(I31,I32)</f>
        <v>3.58</v>
      </c>
      <c r="J33" s="105"/>
      <c r="K33" s="76"/>
      <c r="L33" s="106">
        <f t="shared" ref="L33" si="5">I33*100/E33</f>
        <v>78.234265734265719</v>
      </c>
      <c r="M33" s="75"/>
      <c r="N33" s="87"/>
    </row>
    <row r="34" spans="1:18" x14ac:dyDescent="0.35">
      <c r="A34" s="166" t="s">
        <v>47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69"/>
      <c r="L35" s="169"/>
      <c r="M35" s="17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45">
        <v>35</v>
      </c>
      <c r="H36" s="81">
        <f t="shared" ref="H36:H37" si="6">IF(E36-I36&lt;0,"0",E36-I36)</f>
        <v>13.211</v>
      </c>
      <c r="I36" s="138">
        <v>0.66900000000000004</v>
      </c>
      <c r="J36" s="94"/>
      <c r="K36" s="94"/>
      <c r="L36" s="107">
        <f t="shared" ref="L36:L39" si="7">I36*100/E36</f>
        <v>4.8198847262247844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45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45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24.414999999999999</v>
      </c>
      <c r="I39" s="48">
        <f>SUM(I36,I37,I38)</f>
        <v>1.7350000000000001</v>
      </c>
      <c r="J39" s="84"/>
      <c r="K39" s="47"/>
      <c r="L39" s="107">
        <f t="shared" si="7"/>
        <v>6.6347992351816441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69"/>
      <c r="H40" s="169"/>
      <c r="I40" s="169"/>
      <c r="J40" s="169"/>
      <c r="K40" s="169"/>
      <c r="L40" s="169"/>
      <c r="M40" s="17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45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45">
        <v>10.53</v>
      </c>
      <c r="H42" s="81">
        <f t="shared" ref="H42:H43" si="8">IF(E42-I42&lt;0,"0",E42-I42)</f>
        <v>2.036</v>
      </c>
      <c r="I42" s="82">
        <v>0.47899999999999998</v>
      </c>
      <c r="J42" s="81"/>
      <c r="K42" s="81"/>
      <c r="L42" s="107">
        <f t="shared" ref="L42:L44" si="9">I42*100/E42</f>
        <v>19.045725646123259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2.44</v>
      </c>
      <c r="H43" s="81">
        <f t="shared" si="8"/>
        <v>2.52</v>
      </c>
      <c r="I43" s="82">
        <v>2.36</v>
      </c>
      <c r="J43" s="81"/>
      <c r="K43" s="81"/>
      <c r="L43" s="107">
        <f t="shared" si="9"/>
        <v>48.360655737704917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6.677999999999999</v>
      </c>
      <c r="I44" s="56">
        <f>SUM(I41,I42,I43)</f>
        <v>3.3169999999999997</v>
      </c>
      <c r="J44" s="101"/>
      <c r="K44" s="101"/>
      <c r="L44" s="107">
        <f t="shared" si="9"/>
        <v>33.186593296648319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69"/>
      <c r="H45" s="169"/>
      <c r="I45" s="169"/>
      <c r="J45" s="169"/>
      <c r="K45" s="169"/>
      <c r="L45" s="169"/>
      <c r="M45" s="17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7.26</v>
      </c>
      <c r="H46" s="44">
        <f>IF(E46-I46&lt;0,"0",E46-I46)</f>
        <v>1.9870000000000001</v>
      </c>
      <c r="I46" s="136">
        <v>5.9530000000000003</v>
      </c>
      <c r="J46" s="25"/>
      <c r="K46" s="25"/>
      <c r="L46" s="137">
        <f>I46*100/E46</f>
        <v>74.974811083123427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1.9870000000000001</v>
      </c>
      <c r="I47" s="56">
        <f t="shared" si="10"/>
        <v>5.9530000000000003</v>
      </c>
      <c r="J47" s="44"/>
      <c r="K47" s="44"/>
      <c r="L47" s="137">
        <f>I47*100/E47</f>
        <v>74.974811083123427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33.08</v>
      </c>
      <c r="I48" s="73">
        <f>SUM(I39,I44,I47)</f>
        <v>11.004999999999999</v>
      </c>
      <c r="J48" s="125"/>
      <c r="K48" s="73"/>
      <c r="L48" s="102">
        <f>I48*100/E48</f>
        <v>24.963139389815129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40.764307692307582</v>
      </c>
      <c r="I49" s="119">
        <f>SUM(I29,I33,I48)</f>
        <v>155.78669230769245</v>
      </c>
      <c r="J49" s="119"/>
      <c r="K49" s="119"/>
      <c r="L49" s="126">
        <f>I49*100/E49</f>
        <v>79.260188097589136</v>
      </c>
      <c r="M49" s="127"/>
      <c r="N49" s="87"/>
    </row>
    <row r="51" spans="1:49" x14ac:dyDescent="0.35">
      <c r="B51" s="173" t="s">
        <v>69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</row>
    <row r="52" spans="1:49" x14ac:dyDescent="0.35">
      <c r="B52" s="139"/>
      <c r="C52" s="172" t="s">
        <v>67</v>
      </c>
      <c r="D52" s="172"/>
      <c r="E52" s="172"/>
      <c r="F52" s="172"/>
      <c r="G52" s="172"/>
      <c r="H52" s="172"/>
      <c r="I52" s="172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57" t="s">
        <v>55</v>
      </c>
      <c r="D59" s="158"/>
      <c r="E59" s="159"/>
      <c r="F59" s="120"/>
      <c r="G59" s="157" t="s">
        <v>56</v>
      </c>
      <c r="H59" s="158"/>
      <c r="I59" s="159"/>
      <c r="J59" s="120"/>
      <c r="K59" s="157" t="s">
        <v>57</v>
      </c>
      <c r="L59" s="158"/>
      <c r="M59" s="15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2026-07-07T11:59:18Z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